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<sst xmlns="http://schemas.openxmlformats.org/spreadsheetml/2006/main" count="306" uniqueCount="113">
  <si>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</si>
  <si>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</si>
  <si>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</si>
  <si>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</si>
  <si>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</si>
  <si>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</si>
  <si>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</si>
  <si>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</si>
  <si>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</si>
  <si>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</si>
  <si>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</si>
  <si>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</si>
  <si>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</si>
  <si>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</si>
  <si>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</si>
  <si>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</si>
  <si>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</si>
  <si>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</si>
  <si>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</si>
  <si>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</si>
  <si>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</si>
  <si>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</si>
  <si>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</si>
  <si>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</si>
  <si>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</si>
  <si>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</si>
  <si>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</si>
  <si>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</si>
  <si>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</si>
  <si>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</si>
  <si>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</si>
  <si>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</si>
  <si>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</si>
  <si>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</si>
  <si>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</si>
  <si>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</si>
  <si>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</si>
  <si>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</si>
  <si>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</si>
  <si>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</si>
  <si>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</si>
  <si>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</si>
  <si>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</si>
  <si>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</si>
  <si>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</si>
  <si>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</si>
  <si>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</si>
  <si>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</si>
  <si>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</si>
  <si>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</si>
  <si>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</si>
  <si>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</si>
  <si>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</si>
  <si>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</si>
  <si>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</si>
  <si>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</si>
  <si>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</si>
  <si>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</si>
  <si>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</si>
  <si>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</si>
  <si>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</si>
  <si>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</si>
  <si>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</si>
  <si>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</si>
  <si>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</si>
  <si>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</si>
  <si>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</si>
  <si>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</si>
  <si>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</si>
  <si>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801 80 01 211</t>
  </si>
  <si>
    <t>801 80 01 213</t>
  </si>
  <si>
    <t>802 80 02 211</t>
  </si>
  <si>
    <t>802 80 02 213</t>
  </si>
  <si>
    <t>802 80 02 221</t>
  </si>
  <si>
    <t>801 00 73 150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</si>
  <si>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</si>
  <si>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</si>
  <si>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</si>
  <si>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</si>
  <si>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</si>
  <si>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</si>
  <si>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</si>
  <si>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</si>
  <si>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</si>
  <si>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</si>
  <si>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</si>
  <si>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</si>
  <si>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</si>
  <si>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</si>
  <si>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</si>
  <si>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</si>
  <si>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</si>
  <si>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</si>
  <si>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</si>
  <si>
    <t>148</t>
  </si>
  <si>
    <t>на 2022 и плановый период 2023</t>
  </si>
  <si>
    <t xml:space="preserve"> и 2024 года ".</t>
  </si>
  <si>
    <t>сельского поселения "Тихоновка" на 2022 год и плановый период 2023 и 2024 года.</t>
  </si>
  <si>
    <t>План 2024</t>
  </si>
  <si>
    <t>Проект по благоустройству сельских террит</t>
  </si>
  <si>
    <t>Субсидия из областного бюджета</t>
  </si>
  <si>
    <t>Софинансирование по проекту Благоустройство сельских террит</t>
  </si>
  <si>
    <t>802 00 S2 870</t>
  </si>
  <si>
    <t xml:space="preserve">СДК Расходы на заработную плату </t>
  </si>
  <si>
    <t xml:space="preserve">Оказание единовременной материальной помощи пострадавшим гражданам </t>
  </si>
  <si>
    <t>360</t>
  </si>
  <si>
    <t>802 80 02 262</t>
  </si>
  <si>
    <t>Уплата налогов,сборов и иных платежей</t>
  </si>
  <si>
    <t>802 80 02 291</t>
  </si>
  <si>
    <t>850</t>
  </si>
  <si>
    <t>90А 00 51 180</t>
  </si>
  <si>
    <t xml:space="preserve">Выплата единовременной помощи почетным гражданам </t>
  </si>
  <si>
    <t>802 80 02 296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</si>
</sst>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90" zoomScaleNormal="90" zoomScalePageLayoutView="0" workbookViewId="0" topLeftCell="A1">
      <selection activeCell="L28" sqref="L28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12.37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8"/>
    </row>
    <row r="2" spans="1:24" ht="14.25">
      <c r="A2" s="8"/>
      <c r="B2" s="1"/>
      <c r="C2" s="1"/>
      <c r="D2" s="1"/>
      <c r="E2" s="3"/>
      <c r="F2" s="3"/>
      <c r="G2" s="16" t="s">
        <v>86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68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95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96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59</v>
      </c>
      <c r="B8" s="1"/>
      <c r="C8" s="1"/>
      <c r="D8" s="1"/>
      <c r="E8" s="2"/>
      <c r="F8" s="3"/>
      <c r="G8" s="99"/>
      <c r="H8" s="99"/>
      <c r="I8" s="99"/>
      <c r="J8" s="99"/>
      <c r="K8" s="99"/>
      <c r="L8" s="99"/>
      <c r="M8" s="99"/>
      <c r="N8" s="99"/>
      <c r="O8" s="99"/>
      <c r="P8" s="99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97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104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79</v>
      </c>
      <c r="J11" s="48" t="s">
        <v>81</v>
      </c>
      <c r="K11" s="48" t="s">
        <v>82</v>
      </c>
      <c r="L11" s="47" t="s">
        <v>98</v>
      </c>
      <c r="M11" s="48" t="s">
        <v>83</v>
      </c>
      <c r="N11" s="48" t="s">
        <v>84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104"/>
      <c r="B12" s="46" t="s">
        <v>2</v>
      </c>
      <c r="C12" s="46" t="s">
        <v>3</v>
      </c>
      <c r="D12" s="46" t="s">
        <v>4</v>
      </c>
      <c r="E12" s="101" t="s">
        <v>5</v>
      </c>
      <c r="F12" s="102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47</v>
      </c>
      <c r="B13" s="51"/>
      <c r="C13" s="51"/>
      <c r="D13" s="52"/>
      <c r="E13" s="97"/>
      <c r="F13" s="98"/>
      <c r="G13" s="51"/>
      <c r="H13" s="53">
        <f>H14++H38+H44+H52+H56+H59+H58+H46+H49+H31</f>
        <v>21717</v>
      </c>
      <c r="I13" s="53">
        <f>I14+I34+I36+I38+I44+I52+I56+I59+I58+I46</f>
        <v>14801.880000000001</v>
      </c>
      <c r="J13" s="53">
        <f>J14+J34+J36+J38+J44+J52+J56+J59+J58+J46</f>
        <v>366.33700000000005</v>
      </c>
      <c r="K13" s="53">
        <f>K14+K34+K36+K38+K44+K52+K56+K59+K58+K46</f>
        <v>14435.543</v>
      </c>
      <c r="L13" s="53">
        <f>L14+L34+L36+L38+L44+L52+L56+L59+L58+L46</f>
        <v>14974.719999999998</v>
      </c>
      <c r="M13" s="53">
        <f>M14+M37+M39+M41+M47+M52+M56+M59+M58+M49</f>
        <v>741.046</v>
      </c>
      <c r="N13" s="53">
        <f>N14+N37+N39+N41+N47+N52+N56+N59+N58+N49</f>
        <v>14233.674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97" t="s">
        <v>40</v>
      </c>
      <c r="F14" s="98"/>
      <c r="G14" s="51" t="s">
        <v>10</v>
      </c>
      <c r="H14" s="53">
        <f>H15+H20+H34+H36</f>
        <v>9626.830000000002</v>
      </c>
      <c r="I14" s="53">
        <f>I15+I20</f>
        <v>7744.110000000001</v>
      </c>
      <c r="J14" s="53">
        <f aca="true" t="shared" si="0" ref="J14:J35">I14*2.5%</f>
        <v>193.60275000000001</v>
      </c>
      <c r="K14" s="53">
        <f aca="true" t="shared" si="1" ref="K14:K59">I14-J14</f>
        <v>7550.507250000001</v>
      </c>
      <c r="L14" s="53">
        <f>L15+L20</f>
        <v>8052.14</v>
      </c>
      <c r="M14" s="53">
        <f aca="true" t="shared" si="2" ref="M14:M26">L14*5%</f>
        <v>402.607</v>
      </c>
      <c r="N14" s="53">
        <f aca="true" t="shared" si="3" ref="N14:N26">L14-M14</f>
        <v>7649.533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97" t="s">
        <v>40</v>
      </c>
      <c r="F15" s="98"/>
      <c r="G15" s="51" t="s">
        <v>10</v>
      </c>
      <c r="H15" s="53">
        <f aca="true" t="shared" si="4" ref="H15:L16">H16</f>
        <v>1517.04</v>
      </c>
      <c r="I15" s="53">
        <f t="shared" si="4"/>
        <v>1595.01</v>
      </c>
      <c r="J15" s="53">
        <f t="shared" si="0"/>
        <v>39.87525</v>
      </c>
      <c r="K15" s="53">
        <f t="shared" si="1"/>
        <v>1555.13475</v>
      </c>
      <c r="L15" s="53">
        <f t="shared" si="4"/>
        <v>1495.01</v>
      </c>
      <c r="M15" s="53">
        <f t="shared" si="2"/>
        <v>74.7505</v>
      </c>
      <c r="N15" s="53">
        <f t="shared" si="3"/>
        <v>1420.2595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97" t="s">
        <v>40</v>
      </c>
      <c r="F16" s="98"/>
      <c r="G16" s="51" t="s">
        <v>38</v>
      </c>
      <c r="H16" s="53">
        <f>H17</f>
        <v>1517.04</v>
      </c>
      <c r="I16" s="53">
        <f t="shared" si="4"/>
        <v>1595.01</v>
      </c>
      <c r="J16" s="53">
        <f t="shared" si="0"/>
        <v>39.87525</v>
      </c>
      <c r="K16" s="53">
        <f t="shared" si="1"/>
        <v>1555.13475</v>
      </c>
      <c r="L16" s="53">
        <f t="shared" si="4"/>
        <v>1495.01</v>
      </c>
      <c r="M16" s="53">
        <f t="shared" si="2"/>
        <v>74.7505</v>
      </c>
      <c r="N16" s="53">
        <f t="shared" si="3"/>
        <v>1420.2595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101" t="s">
        <v>41</v>
      </c>
      <c r="F17" s="102"/>
      <c r="G17" s="46" t="s">
        <v>38</v>
      </c>
      <c r="H17" s="57">
        <f>H18+H19</f>
        <v>1517.04</v>
      </c>
      <c r="I17" s="57">
        <f>I18+I19</f>
        <v>1595.01</v>
      </c>
      <c r="J17" s="53">
        <f t="shared" si="0"/>
        <v>39.87525</v>
      </c>
      <c r="K17" s="53">
        <f t="shared" si="1"/>
        <v>1555.13475</v>
      </c>
      <c r="L17" s="57">
        <f>L18+L19</f>
        <v>1495.01</v>
      </c>
      <c r="M17" s="53">
        <f t="shared" si="2"/>
        <v>74.7505</v>
      </c>
      <c r="N17" s="53">
        <f t="shared" si="3"/>
        <v>1420.2595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101" t="s">
        <v>69</v>
      </c>
      <c r="F18" s="102"/>
      <c r="G18" s="49" t="s">
        <v>28</v>
      </c>
      <c r="H18" s="57">
        <v>1213.6</v>
      </c>
      <c r="I18" s="57">
        <v>1159.96</v>
      </c>
      <c r="J18" s="53">
        <f t="shared" si="0"/>
        <v>28.999000000000002</v>
      </c>
      <c r="K18" s="53">
        <f t="shared" si="1"/>
        <v>1130.961</v>
      </c>
      <c r="L18" s="57">
        <v>1159.96</v>
      </c>
      <c r="M18" s="53">
        <f t="shared" si="2"/>
        <v>57.998000000000005</v>
      </c>
      <c r="N18" s="53">
        <f t="shared" si="3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101" t="s">
        <v>70</v>
      </c>
      <c r="F19" s="102"/>
      <c r="G19" s="49" t="s">
        <v>39</v>
      </c>
      <c r="H19" s="57">
        <v>303.44</v>
      </c>
      <c r="I19" s="57">
        <v>435.05</v>
      </c>
      <c r="J19" s="53">
        <f t="shared" si="0"/>
        <v>10.87625</v>
      </c>
      <c r="K19" s="53">
        <f t="shared" si="1"/>
        <v>424.17375</v>
      </c>
      <c r="L19" s="57">
        <v>335.05</v>
      </c>
      <c r="M19" s="53">
        <f t="shared" si="2"/>
        <v>16.7525</v>
      </c>
      <c r="N19" s="53">
        <f t="shared" si="3"/>
        <v>318.2975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97" t="s">
        <v>42</v>
      </c>
      <c r="F20" s="98"/>
      <c r="G20" s="51" t="s">
        <v>10</v>
      </c>
      <c r="H20" s="61">
        <f>H21</f>
        <v>8043.72</v>
      </c>
      <c r="I20" s="61">
        <f>I21</f>
        <v>6149.1</v>
      </c>
      <c r="J20" s="53">
        <f t="shared" si="0"/>
        <v>153.72750000000002</v>
      </c>
      <c r="K20" s="53">
        <f t="shared" si="1"/>
        <v>5995.3725</v>
      </c>
      <c r="L20" s="61">
        <f>L21</f>
        <v>6557.13</v>
      </c>
      <c r="M20" s="53">
        <f t="shared" si="2"/>
        <v>327.85650000000004</v>
      </c>
      <c r="N20" s="53">
        <f t="shared" si="3"/>
        <v>6229.2735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30</v>
      </c>
      <c r="B21" s="51" t="s">
        <v>23</v>
      </c>
      <c r="C21" s="51" t="s">
        <v>8</v>
      </c>
      <c r="D21" s="52" t="s">
        <v>12</v>
      </c>
      <c r="E21" s="97" t="s">
        <v>40</v>
      </c>
      <c r="F21" s="98"/>
      <c r="G21" s="51" t="s">
        <v>10</v>
      </c>
      <c r="H21" s="61">
        <f>H22+H25+H28+H29+H30</f>
        <v>8043.72</v>
      </c>
      <c r="I21" s="61">
        <f>I22+I25+I49</f>
        <v>6149.1</v>
      </c>
      <c r="J21" s="61">
        <f>J22+J25+J49</f>
        <v>153.72750000000002</v>
      </c>
      <c r="K21" s="61">
        <f>K22+K25+K49</f>
        <v>5995.3725</v>
      </c>
      <c r="L21" s="61">
        <f>L22+L25+L49</f>
        <v>6557.13</v>
      </c>
      <c r="M21" s="53">
        <f t="shared" si="2"/>
        <v>327.85650000000004</v>
      </c>
      <c r="N21" s="53">
        <f t="shared" si="3"/>
        <v>6229.2735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9" t="s">
        <v>43</v>
      </c>
      <c r="F22" s="90"/>
      <c r="G22" s="49" t="s">
        <v>38</v>
      </c>
      <c r="H22" s="57">
        <f>H23+H24</f>
        <v>6223.15</v>
      </c>
      <c r="I22" s="57">
        <f>I23+I24</f>
        <v>4811.85</v>
      </c>
      <c r="J22" s="53">
        <f t="shared" si="0"/>
        <v>120.29625000000001</v>
      </c>
      <c r="K22" s="53">
        <f t="shared" si="1"/>
        <v>4691.55375</v>
      </c>
      <c r="L22" s="57">
        <f>L23+L24</f>
        <v>5120.84</v>
      </c>
      <c r="M22" s="53">
        <f t="shared" si="2"/>
        <v>256.04200000000003</v>
      </c>
      <c r="N22" s="53">
        <f t="shared" si="3"/>
        <v>4864.798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9" t="s">
        <v>71</v>
      </c>
      <c r="F23" s="90"/>
      <c r="G23" s="49" t="s">
        <v>28</v>
      </c>
      <c r="H23" s="57">
        <v>5119.82</v>
      </c>
      <c r="I23" s="57">
        <v>3656.18</v>
      </c>
      <c r="J23" s="53">
        <f t="shared" si="0"/>
        <v>91.4045</v>
      </c>
      <c r="K23" s="53">
        <f t="shared" si="1"/>
        <v>3564.7754999999997</v>
      </c>
      <c r="L23" s="57">
        <v>3891.4</v>
      </c>
      <c r="M23" s="53">
        <f t="shared" si="2"/>
        <v>194.57000000000002</v>
      </c>
      <c r="N23" s="53">
        <f t="shared" si="3"/>
        <v>3696.83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9" t="s">
        <v>72</v>
      </c>
      <c r="F24" s="90"/>
      <c r="G24" s="49" t="s">
        <v>39</v>
      </c>
      <c r="H24" s="57">
        <v>1103.33</v>
      </c>
      <c r="I24" s="57">
        <v>1155.67</v>
      </c>
      <c r="J24" s="53">
        <f t="shared" si="0"/>
        <v>28.891750000000002</v>
      </c>
      <c r="K24" s="53">
        <f t="shared" si="1"/>
        <v>1126.77825</v>
      </c>
      <c r="L24" s="57">
        <v>1229.44</v>
      </c>
      <c r="M24" s="53">
        <f t="shared" si="2"/>
        <v>61.47200000000001</v>
      </c>
      <c r="N24" s="53">
        <f t="shared" si="3"/>
        <v>1167.968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44</v>
      </c>
      <c r="B25" s="49" t="s">
        <v>23</v>
      </c>
      <c r="C25" s="49" t="s">
        <v>8</v>
      </c>
      <c r="D25" s="59" t="s">
        <v>12</v>
      </c>
      <c r="E25" s="89" t="s">
        <v>43</v>
      </c>
      <c r="F25" s="90"/>
      <c r="G25" s="49" t="s">
        <v>31</v>
      </c>
      <c r="H25" s="57">
        <v>1742.17</v>
      </c>
      <c r="I25" s="57">
        <v>924.89</v>
      </c>
      <c r="J25" s="53">
        <f t="shared" si="0"/>
        <v>23.12225</v>
      </c>
      <c r="K25" s="53">
        <f t="shared" si="1"/>
        <v>901.76775</v>
      </c>
      <c r="L25" s="57">
        <v>1023.93</v>
      </c>
      <c r="M25" s="53">
        <f t="shared" si="2"/>
        <v>51.1965</v>
      </c>
      <c r="N25" s="53">
        <f t="shared" si="3"/>
        <v>972.7334999999999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46</v>
      </c>
      <c r="B26" s="49" t="s">
        <v>23</v>
      </c>
      <c r="C26" s="49" t="s">
        <v>8</v>
      </c>
      <c r="D26" s="59" t="s">
        <v>12</v>
      </c>
      <c r="E26" s="89" t="s">
        <v>43</v>
      </c>
      <c r="F26" s="90"/>
      <c r="G26" s="49" t="s">
        <v>45</v>
      </c>
      <c r="H26" s="57">
        <v>1742.17</v>
      </c>
      <c r="I26" s="57">
        <v>924.89</v>
      </c>
      <c r="J26" s="53">
        <f t="shared" si="0"/>
        <v>23.12225</v>
      </c>
      <c r="K26" s="53">
        <f t="shared" si="1"/>
        <v>901.76775</v>
      </c>
      <c r="L26" s="57">
        <v>1023.93</v>
      </c>
      <c r="M26" s="53">
        <f t="shared" si="2"/>
        <v>51.1965</v>
      </c>
      <c r="N26" s="53">
        <f t="shared" si="3"/>
        <v>972.7334999999999</v>
      </c>
      <c r="O26" s="7"/>
      <c r="P26" s="40" t="s">
        <v>24</v>
      </c>
      <c r="Q26" s="31"/>
      <c r="R26" s="32"/>
      <c r="S26" s="31"/>
      <c r="T26" s="31"/>
      <c r="U26" s="31"/>
      <c r="V26" s="10"/>
      <c r="W26" s="10"/>
      <c r="X26" s="18"/>
    </row>
    <row r="27" spans="1:24" ht="48" customHeight="1">
      <c r="A27" s="62" t="s">
        <v>48</v>
      </c>
      <c r="B27" s="49" t="s">
        <v>23</v>
      </c>
      <c r="C27" s="49" t="s">
        <v>8</v>
      </c>
      <c r="D27" s="59" t="s">
        <v>12</v>
      </c>
      <c r="E27" s="89" t="s">
        <v>73</v>
      </c>
      <c r="F27" s="90"/>
      <c r="G27" s="49" t="s">
        <v>27</v>
      </c>
      <c r="H27" s="57">
        <v>1742.17</v>
      </c>
      <c r="I27" s="57">
        <v>924.89</v>
      </c>
      <c r="J27" s="53">
        <f>I27*2.5%</f>
        <v>23.12225</v>
      </c>
      <c r="K27" s="53">
        <f>I27-J27</f>
        <v>901.76775</v>
      </c>
      <c r="L27" s="57">
        <v>1023.93</v>
      </c>
      <c r="M27" s="53"/>
      <c r="N27" s="53"/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ht="48" customHeight="1">
      <c r="A28" s="62" t="s">
        <v>104</v>
      </c>
      <c r="B28" s="49" t="s">
        <v>23</v>
      </c>
      <c r="C28" s="49" t="s">
        <v>8</v>
      </c>
      <c r="D28" s="59" t="s">
        <v>12</v>
      </c>
      <c r="E28" s="85" t="s">
        <v>106</v>
      </c>
      <c r="F28" s="86"/>
      <c r="G28" s="49" t="s">
        <v>105</v>
      </c>
      <c r="H28" s="57">
        <v>20</v>
      </c>
      <c r="I28" s="57">
        <v>0</v>
      </c>
      <c r="J28" s="53">
        <f>I28*2.5%</f>
        <v>0</v>
      </c>
      <c r="K28" s="53">
        <f>I28-J28</f>
        <v>0</v>
      </c>
      <c r="L28" s="57">
        <v>0</v>
      </c>
      <c r="M28" s="53"/>
      <c r="N28" s="53"/>
      <c r="O28" s="7"/>
      <c r="P28" s="31"/>
      <c r="Q28" s="31"/>
      <c r="R28" s="32"/>
      <c r="S28" s="31"/>
      <c r="T28" s="31"/>
      <c r="U28" s="31"/>
      <c r="V28" s="10"/>
      <c r="W28" s="10"/>
      <c r="X28" s="18"/>
    </row>
    <row r="29" spans="1:24" ht="48" customHeight="1">
      <c r="A29" s="62" t="s">
        <v>107</v>
      </c>
      <c r="B29" s="49" t="s">
        <v>23</v>
      </c>
      <c r="C29" s="49" t="s">
        <v>8</v>
      </c>
      <c r="D29" s="59" t="s">
        <v>12</v>
      </c>
      <c r="E29" s="85" t="s">
        <v>108</v>
      </c>
      <c r="F29" s="86"/>
      <c r="G29" s="49" t="s">
        <v>109</v>
      </c>
      <c r="H29" s="57">
        <v>7.64</v>
      </c>
      <c r="I29" s="57">
        <v>0</v>
      </c>
      <c r="J29" s="53">
        <f>I29*2.5%</f>
        <v>0</v>
      </c>
      <c r="K29" s="53">
        <f>I29-J29</f>
        <v>0</v>
      </c>
      <c r="L29" s="57">
        <v>0</v>
      </c>
      <c r="M29" s="53"/>
      <c r="N29" s="53"/>
      <c r="O29" s="7"/>
      <c r="P29" s="31"/>
      <c r="Q29" s="31"/>
      <c r="R29" s="32"/>
      <c r="S29" s="31"/>
      <c r="T29" s="31"/>
      <c r="U29" s="31"/>
      <c r="V29" s="10"/>
      <c r="W29" s="10"/>
      <c r="X29" s="18"/>
    </row>
    <row r="30" spans="1:24" ht="48" customHeight="1">
      <c r="A30" s="62" t="s">
        <v>111</v>
      </c>
      <c r="B30" s="49" t="s">
        <v>23</v>
      </c>
      <c r="C30" s="49" t="s">
        <v>8</v>
      </c>
      <c r="D30" s="59" t="s">
        <v>35</v>
      </c>
      <c r="E30" s="85" t="s">
        <v>112</v>
      </c>
      <c r="F30" s="86"/>
      <c r="G30" s="49" t="s">
        <v>76</v>
      </c>
      <c r="H30" s="57">
        <v>50.76</v>
      </c>
      <c r="I30" s="57">
        <v>0</v>
      </c>
      <c r="J30" s="53">
        <f>I30*2.5%</f>
        <v>0</v>
      </c>
      <c r="K30" s="53">
        <f>I30-J30</f>
        <v>0</v>
      </c>
      <c r="L30" s="57">
        <v>0</v>
      </c>
      <c r="M30" s="53"/>
      <c r="N30" s="53"/>
      <c r="O30" s="7"/>
      <c r="P30" s="31"/>
      <c r="Q30" s="31"/>
      <c r="R30" s="32"/>
      <c r="S30" s="31"/>
      <c r="T30" s="31"/>
      <c r="U30" s="31"/>
      <c r="V30" s="10"/>
      <c r="W30" s="10"/>
      <c r="X30" s="18"/>
    </row>
    <row r="31" spans="1:24" ht="50.25" customHeight="1">
      <c r="A31" s="63" t="s">
        <v>99</v>
      </c>
      <c r="B31" s="64" t="s">
        <v>23</v>
      </c>
      <c r="C31" s="64" t="s">
        <v>88</v>
      </c>
      <c r="D31" s="65" t="s">
        <v>21</v>
      </c>
      <c r="E31" s="87" t="s">
        <v>102</v>
      </c>
      <c r="F31" s="88"/>
      <c r="G31" s="64" t="s">
        <v>27</v>
      </c>
      <c r="H31" s="61">
        <v>110</v>
      </c>
      <c r="I31" s="61">
        <v>0</v>
      </c>
      <c r="J31" s="53">
        <f t="shared" si="0"/>
        <v>0</v>
      </c>
      <c r="K31" s="53">
        <f t="shared" si="1"/>
        <v>0</v>
      </c>
      <c r="L31" s="61">
        <v>0</v>
      </c>
      <c r="M31" s="53">
        <f>L31*5%</f>
        <v>0</v>
      </c>
      <c r="N31" s="53">
        <f>L31-M31</f>
        <v>0</v>
      </c>
      <c r="O31" s="7"/>
      <c r="P31" s="31"/>
      <c r="Q31" s="31"/>
      <c r="R31" s="32"/>
      <c r="S31" s="31"/>
      <c r="T31" s="31"/>
      <c r="U31" s="31"/>
      <c r="V31" s="10"/>
      <c r="W31" s="10"/>
      <c r="X31" s="18"/>
    </row>
    <row r="32" spans="1:24" ht="15" customHeight="1">
      <c r="A32" s="62" t="s">
        <v>100</v>
      </c>
      <c r="B32" s="49" t="s">
        <v>23</v>
      </c>
      <c r="C32" s="49" t="s">
        <v>88</v>
      </c>
      <c r="D32" s="59" t="s">
        <v>21</v>
      </c>
      <c r="E32" s="85" t="s">
        <v>102</v>
      </c>
      <c r="F32" s="86"/>
      <c r="G32" s="49" t="s">
        <v>27</v>
      </c>
      <c r="H32" s="57">
        <v>99</v>
      </c>
      <c r="I32" s="57">
        <v>0</v>
      </c>
      <c r="J32" s="53">
        <f t="shared" si="0"/>
        <v>0</v>
      </c>
      <c r="K32" s="53">
        <f t="shared" si="1"/>
        <v>0</v>
      </c>
      <c r="L32" s="57">
        <v>0</v>
      </c>
      <c r="M32" s="53">
        <f>L32*5%</f>
        <v>0</v>
      </c>
      <c r="N32" s="53">
        <f>L32-M32</f>
        <v>0</v>
      </c>
      <c r="O32" s="7"/>
      <c r="P32" s="31"/>
      <c r="Q32" s="31"/>
      <c r="R32" s="32"/>
      <c r="S32" s="31"/>
      <c r="T32" s="31"/>
      <c r="U32" s="31"/>
      <c r="V32" s="10"/>
      <c r="W32" s="10"/>
      <c r="X32" s="18"/>
    </row>
    <row r="33" spans="1:24" ht="24">
      <c r="A33" s="62" t="s">
        <v>101</v>
      </c>
      <c r="B33" s="49" t="s">
        <v>23</v>
      </c>
      <c r="C33" s="49" t="s">
        <v>88</v>
      </c>
      <c r="D33" s="59" t="s">
        <v>21</v>
      </c>
      <c r="E33" s="85" t="s">
        <v>102</v>
      </c>
      <c r="F33" s="86"/>
      <c r="G33" s="49" t="s">
        <v>27</v>
      </c>
      <c r="H33" s="57">
        <v>11</v>
      </c>
      <c r="I33" s="57">
        <v>0</v>
      </c>
      <c r="J33" s="53">
        <f t="shared" si="0"/>
        <v>0</v>
      </c>
      <c r="K33" s="53">
        <f t="shared" si="1"/>
        <v>0</v>
      </c>
      <c r="L33" s="57">
        <v>0</v>
      </c>
      <c r="M33" s="53">
        <f>L33*5%</f>
        <v>0</v>
      </c>
      <c r="N33" s="53">
        <f>L33-M33</f>
        <v>0</v>
      </c>
      <c r="O33" s="7"/>
      <c r="P33" s="31"/>
      <c r="Q33" s="31"/>
      <c r="R33" s="32"/>
      <c r="S33" s="31"/>
      <c r="T33" s="31"/>
      <c r="U33" s="31"/>
      <c r="V33" s="10"/>
      <c r="W33" s="10"/>
      <c r="X33" s="18"/>
    </row>
    <row r="34" spans="1:24" ht="51" customHeight="1">
      <c r="A34" s="66" t="s">
        <v>32</v>
      </c>
      <c r="B34" s="64" t="s">
        <v>23</v>
      </c>
      <c r="C34" s="64" t="s">
        <v>8</v>
      </c>
      <c r="D34" s="65" t="s">
        <v>33</v>
      </c>
      <c r="E34" s="93" t="s">
        <v>49</v>
      </c>
      <c r="F34" s="94"/>
      <c r="G34" s="64" t="s">
        <v>50</v>
      </c>
      <c r="H34" s="61">
        <f>H35</f>
        <v>65.37</v>
      </c>
      <c r="I34" s="61">
        <f>I35</f>
        <v>65.9</v>
      </c>
      <c r="J34" s="53">
        <f t="shared" si="0"/>
        <v>1.6475000000000002</v>
      </c>
      <c r="K34" s="53">
        <f t="shared" si="1"/>
        <v>64.25250000000001</v>
      </c>
      <c r="L34" s="61">
        <f>L35</f>
        <v>68.4</v>
      </c>
      <c r="M34" s="53">
        <f>L49*5%</f>
        <v>20.618000000000002</v>
      </c>
      <c r="N34" s="53">
        <f>L49-M34</f>
        <v>391.742</v>
      </c>
      <c r="O34" s="36"/>
      <c r="P34" s="28"/>
      <c r="Q34" s="31"/>
      <c r="R34" s="32"/>
      <c r="S34" s="31"/>
      <c r="T34" s="31"/>
      <c r="U34" s="31"/>
      <c r="V34" s="10"/>
      <c r="W34" s="10"/>
      <c r="X34" s="18"/>
    </row>
    <row r="35" spans="1:24" s="38" customFormat="1" ht="12.75">
      <c r="A35" s="67" t="s">
        <v>34</v>
      </c>
      <c r="B35" s="49" t="s">
        <v>23</v>
      </c>
      <c r="C35" s="49" t="s">
        <v>8</v>
      </c>
      <c r="D35" s="59" t="s">
        <v>33</v>
      </c>
      <c r="E35" s="89" t="s">
        <v>49</v>
      </c>
      <c r="F35" s="90"/>
      <c r="G35" s="49" t="s">
        <v>51</v>
      </c>
      <c r="H35" s="57">
        <v>65.37</v>
      </c>
      <c r="I35" s="57">
        <v>65.9</v>
      </c>
      <c r="J35" s="53">
        <f t="shared" si="0"/>
        <v>1.6475000000000002</v>
      </c>
      <c r="K35" s="53">
        <f t="shared" si="1"/>
        <v>64.25250000000001</v>
      </c>
      <c r="L35" s="57">
        <v>68.4</v>
      </c>
      <c r="M35" s="53">
        <f>L50*5%</f>
        <v>20</v>
      </c>
      <c r="N35" s="53">
        <f>L50-M35</f>
        <v>380</v>
      </c>
      <c r="O35" s="39"/>
      <c r="P35" s="40"/>
      <c r="Q35" s="28"/>
      <c r="R35" s="29"/>
      <c r="S35" s="28"/>
      <c r="T35" s="28"/>
      <c r="U35" s="28"/>
      <c r="V35" s="9"/>
      <c r="W35" s="9"/>
      <c r="X35" s="37"/>
    </row>
    <row r="36" spans="1:24" s="44" customFormat="1" ht="12.75">
      <c r="A36" s="66" t="s">
        <v>36</v>
      </c>
      <c r="B36" s="68" t="s">
        <v>23</v>
      </c>
      <c r="C36" s="68" t="s">
        <v>8</v>
      </c>
      <c r="D36" s="68" t="s">
        <v>35</v>
      </c>
      <c r="E36" s="95" t="s">
        <v>40</v>
      </c>
      <c r="F36" s="96"/>
      <c r="G36" s="64" t="s">
        <v>10</v>
      </c>
      <c r="H36" s="61">
        <v>0.7</v>
      </c>
      <c r="I36" s="61">
        <v>0.7</v>
      </c>
      <c r="J36" s="61">
        <v>0</v>
      </c>
      <c r="K36" s="53">
        <f t="shared" si="1"/>
        <v>0.7</v>
      </c>
      <c r="L36" s="61">
        <v>0.7</v>
      </c>
      <c r="M36" s="53">
        <f>L51*5%</f>
        <v>0.618</v>
      </c>
      <c r="N36" s="53">
        <f>L51-M36</f>
        <v>11.741999999999999</v>
      </c>
      <c r="O36" s="39"/>
      <c r="P36" s="40"/>
      <c r="Q36" s="40"/>
      <c r="R36" s="41"/>
      <c r="S36" s="40"/>
      <c r="T36" s="40"/>
      <c r="U36" s="40"/>
      <c r="V36" s="42"/>
      <c r="W36" s="42"/>
      <c r="X36" s="43"/>
    </row>
    <row r="37" spans="1:24" s="44" customFormat="1" ht="36">
      <c r="A37" s="62" t="s">
        <v>48</v>
      </c>
      <c r="B37" s="69" t="s">
        <v>23</v>
      </c>
      <c r="C37" s="69" t="s">
        <v>8</v>
      </c>
      <c r="D37" s="69" t="s">
        <v>35</v>
      </c>
      <c r="E37" s="91" t="s">
        <v>74</v>
      </c>
      <c r="F37" s="92"/>
      <c r="G37" s="49" t="s">
        <v>27</v>
      </c>
      <c r="H37" s="57">
        <v>0.7</v>
      </c>
      <c r="I37" s="57">
        <v>0.7</v>
      </c>
      <c r="J37" s="57">
        <v>0</v>
      </c>
      <c r="K37" s="53">
        <f t="shared" si="1"/>
        <v>0.7</v>
      </c>
      <c r="L37" s="57">
        <v>0.7</v>
      </c>
      <c r="M37" s="53">
        <f>L34*5%</f>
        <v>3.4200000000000004</v>
      </c>
      <c r="N37" s="53">
        <f aca="true" t="shared" si="5" ref="N37:N46">L34-M37</f>
        <v>64.98</v>
      </c>
      <c r="O37" s="6"/>
      <c r="P37" s="6"/>
      <c r="Q37" s="40"/>
      <c r="R37" s="41"/>
      <c r="S37" s="40"/>
      <c r="T37" s="40"/>
      <c r="U37" s="40"/>
      <c r="V37" s="42"/>
      <c r="W37" s="42"/>
      <c r="X37" s="43"/>
    </row>
    <row r="38" spans="1:22" ht="14.25">
      <c r="A38" s="60" t="s">
        <v>37</v>
      </c>
      <c r="B38" s="64" t="s">
        <v>23</v>
      </c>
      <c r="C38" s="64" t="s">
        <v>16</v>
      </c>
      <c r="D38" s="68" t="s">
        <v>21</v>
      </c>
      <c r="E38" s="95" t="s">
        <v>40</v>
      </c>
      <c r="F38" s="96"/>
      <c r="G38" s="68" t="s">
        <v>10</v>
      </c>
      <c r="H38" s="61">
        <f>H39</f>
        <v>151.6</v>
      </c>
      <c r="I38" s="61">
        <f>I39</f>
        <v>147.7</v>
      </c>
      <c r="J38" s="61">
        <v>0</v>
      </c>
      <c r="K38" s="53">
        <f t="shared" si="1"/>
        <v>147.7</v>
      </c>
      <c r="L38" s="61">
        <f>L39</f>
        <v>153.1</v>
      </c>
      <c r="M38" s="53">
        <f>L35*5%</f>
        <v>3.4200000000000004</v>
      </c>
      <c r="N38" s="53">
        <f t="shared" si="5"/>
        <v>64.98</v>
      </c>
      <c r="O38" s="6"/>
      <c r="P38" s="6"/>
      <c r="Q38" s="6"/>
      <c r="R38" s="25"/>
      <c r="S38" s="22"/>
      <c r="T38" s="23"/>
      <c r="U38" s="22"/>
      <c r="V38" s="8"/>
    </row>
    <row r="39" spans="1:22" ht="14.25">
      <c r="A39" s="58" t="s">
        <v>30</v>
      </c>
      <c r="B39" s="69" t="s">
        <v>23</v>
      </c>
      <c r="C39" s="69" t="s">
        <v>16</v>
      </c>
      <c r="D39" s="69" t="s">
        <v>21</v>
      </c>
      <c r="E39" s="70" t="s">
        <v>110</v>
      </c>
      <c r="F39" s="71"/>
      <c r="G39" s="69" t="s">
        <v>10</v>
      </c>
      <c r="H39" s="57">
        <f>H41+H42+H43</f>
        <v>151.6</v>
      </c>
      <c r="I39" s="57">
        <f>I41+I42+I43</f>
        <v>147.7</v>
      </c>
      <c r="J39" s="57">
        <v>0</v>
      </c>
      <c r="K39" s="53">
        <f t="shared" si="1"/>
        <v>147.7</v>
      </c>
      <c r="L39" s="57">
        <f>L41+L42+L43</f>
        <v>153.1</v>
      </c>
      <c r="M39" s="61">
        <v>0</v>
      </c>
      <c r="N39" s="53">
        <f t="shared" si="5"/>
        <v>0.7</v>
      </c>
      <c r="O39" s="31"/>
      <c r="P39" s="32"/>
      <c r="Q39" s="6"/>
      <c r="R39" s="25"/>
      <c r="S39" s="22"/>
      <c r="T39" s="23"/>
      <c r="U39" s="22"/>
      <c r="V39" s="8"/>
    </row>
    <row r="40" spans="1:21" ht="12.75">
      <c r="A40" s="58" t="s">
        <v>60</v>
      </c>
      <c r="B40" s="69" t="s">
        <v>23</v>
      </c>
      <c r="C40" s="69" t="s">
        <v>16</v>
      </c>
      <c r="D40" s="69" t="s">
        <v>21</v>
      </c>
      <c r="E40" s="91" t="s">
        <v>110</v>
      </c>
      <c r="F40" s="92"/>
      <c r="G40" s="69" t="s">
        <v>61</v>
      </c>
      <c r="H40" s="57">
        <f>H41+H42</f>
        <v>139</v>
      </c>
      <c r="I40" s="57">
        <f>I41+I42</f>
        <v>135.1</v>
      </c>
      <c r="J40" s="57">
        <v>0</v>
      </c>
      <c r="K40" s="53">
        <f t="shared" si="1"/>
        <v>135.1</v>
      </c>
      <c r="L40" s="57">
        <f>L41+L42</f>
        <v>140.5</v>
      </c>
      <c r="M40" s="57">
        <v>0</v>
      </c>
      <c r="N40" s="53">
        <f t="shared" si="5"/>
        <v>0.7</v>
      </c>
      <c r="O40" s="31"/>
      <c r="P40" s="32"/>
      <c r="Q40" s="31"/>
      <c r="R40" s="31"/>
      <c r="S40" s="31"/>
      <c r="T40" s="10"/>
      <c r="U40" s="10"/>
    </row>
    <row r="41" spans="1:21" ht="24">
      <c r="A41" s="62" t="s">
        <v>52</v>
      </c>
      <c r="B41" s="69" t="s">
        <v>23</v>
      </c>
      <c r="C41" s="69" t="s">
        <v>16</v>
      </c>
      <c r="D41" s="69" t="s">
        <v>21</v>
      </c>
      <c r="E41" s="91" t="s">
        <v>110</v>
      </c>
      <c r="F41" s="92"/>
      <c r="G41" s="69" t="s">
        <v>28</v>
      </c>
      <c r="H41" s="57">
        <v>106.8</v>
      </c>
      <c r="I41" s="57">
        <v>103.76</v>
      </c>
      <c r="J41" s="57">
        <v>0</v>
      </c>
      <c r="K41" s="53">
        <f t="shared" si="1"/>
        <v>103.76</v>
      </c>
      <c r="L41" s="57">
        <v>107.91</v>
      </c>
      <c r="M41" s="61">
        <v>0</v>
      </c>
      <c r="N41" s="53">
        <f t="shared" si="5"/>
        <v>153.1</v>
      </c>
      <c r="O41" s="18"/>
      <c r="P41" s="18"/>
      <c r="Q41" s="31"/>
      <c r="R41" s="31"/>
      <c r="S41" s="31"/>
      <c r="T41" s="10"/>
      <c r="U41" s="10"/>
    </row>
    <row r="42" spans="1:21" ht="48">
      <c r="A42" s="62" t="s">
        <v>53</v>
      </c>
      <c r="B42" s="69" t="s">
        <v>23</v>
      </c>
      <c r="C42" s="69" t="s">
        <v>16</v>
      </c>
      <c r="D42" s="69" t="s">
        <v>21</v>
      </c>
      <c r="E42" s="91" t="s">
        <v>110</v>
      </c>
      <c r="F42" s="92"/>
      <c r="G42" s="69" t="s">
        <v>39</v>
      </c>
      <c r="H42" s="57">
        <v>32.2</v>
      </c>
      <c r="I42" s="57">
        <v>31.34</v>
      </c>
      <c r="J42" s="57">
        <v>0</v>
      </c>
      <c r="K42" s="53">
        <f t="shared" si="1"/>
        <v>31.34</v>
      </c>
      <c r="L42" s="57">
        <v>32.59</v>
      </c>
      <c r="M42" s="57">
        <v>0</v>
      </c>
      <c r="N42" s="53">
        <f t="shared" si="5"/>
        <v>153.1</v>
      </c>
      <c r="O42" s="28"/>
      <c r="P42" s="29"/>
      <c r="Q42" s="18"/>
      <c r="R42" s="18"/>
      <c r="S42" s="18"/>
      <c r="T42" s="18"/>
      <c r="U42" s="18"/>
    </row>
    <row r="43" spans="1:21" ht="36">
      <c r="A43" s="62" t="s">
        <v>48</v>
      </c>
      <c r="B43" s="69" t="s">
        <v>23</v>
      </c>
      <c r="C43" s="69" t="s">
        <v>16</v>
      </c>
      <c r="D43" s="69" t="s">
        <v>21</v>
      </c>
      <c r="E43" s="91" t="s">
        <v>110</v>
      </c>
      <c r="F43" s="92"/>
      <c r="G43" s="69" t="s">
        <v>27</v>
      </c>
      <c r="H43" s="57">
        <v>12.6</v>
      </c>
      <c r="I43" s="57">
        <v>12.6</v>
      </c>
      <c r="J43" s="57">
        <v>0</v>
      </c>
      <c r="K43" s="53">
        <f t="shared" si="1"/>
        <v>12.6</v>
      </c>
      <c r="L43" s="57">
        <v>12.6</v>
      </c>
      <c r="M43" s="57">
        <v>0</v>
      </c>
      <c r="N43" s="53">
        <f t="shared" si="5"/>
        <v>140.5</v>
      </c>
      <c r="O43" s="28"/>
      <c r="P43" s="29"/>
      <c r="Q43" s="28"/>
      <c r="R43" s="28"/>
      <c r="S43" s="30"/>
      <c r="T43" s="9"/>
      <c r="U43" s="9"/>
    </row>
    <row r="44" spans="1:21" ht="12.75">
      <c r="A44" s="66" t="s">
        <v>62</v>
      </c>
      <c r="B44" s="64" t="s">
        <v>23</v>
      </c>
      <c r="C44" s="64" t="s">
        <v>12</v>
      </c>
      <c r="D44" s="65" t="s">
        <v>26</v>
      </c>
      <c r="E44" s="93" t="s">
        <v>54</v>
      </c>
      <c r="F44" s="94"/>
      <c r="G44" s="64" t="s">
        <v>10</v>
      </c>
      <c r="H44" s="61">
        <v>4203.12</v>
      </c>
      <c r="I44" s="61">
        <f>I45</f>
        <v>1957.88</v>
      </c>
      <c r="J44" s="61">
        <f>J45</f>
        <v>48.947</v>
      </c>
      <c r="K44" s="61">
        <f>K45</f>
        <v>1908.933</v>
      </c>
      <c r="L44" s="61">
        <f>L45</f>
        <v>2114.62</v>
      </c>
      <c r="M44" s="57">
        <v>0</v>
      </c>
      <c r="N44" s="53">
        <f t="shared" si="5"/>
        <v>107.91</v>
      </c>
      <c r="O44" s="28"/>
      <c r="P44" s="29"/>
      <c r="Q44" s="28"/>
      <c r="R44" s="28"/>
      <c r="S44" s="30"/>
      <c r="T44" s="9"/>
      <c r="U44" s="9"/>
    </row>
    <row r="45" spans="1:21" ht="36">
      <c r="A45" s="72" t="s">
        <v>48</v>
      </c>
      <c r="B45" s="49" t="s">
        <v>23</v>
      </c>
      <c r="C45" s="49" t="s">
        <v>12</v>
      </c>
      <c r="D45" s="59" t="s">
        <v>26</v>
      </c>
      <c r="E45" s="89" t="s">
        <v>80</v>
      </c>
      <c r="F45" s="90"/>
      <c r="G45" s="49" t="s">
        <v>27</v>
      </c>
      <c r="H45" s="57">
        <v>4203.12</v>
      </c>
      <c r="I45" s="57">
        <v>1957.88</v>
      </c>
      <c r="J45" s="61">
        <f aca="true" t="shared" si="6" ref="J45:J52">I45*2.5%</f>
        <v>48.947</v>
      </c>
      <c r="K45" s="53">
        <f>I45-J45</f>
        <v>1908.933</v>
      </c>
      <c r="L45" s="57">
        <v>2114.62</v>
      </c>
      <c r="M45" s="57">
        <v>0</v>
      </c>
      <c r="N45" s="53">
        <f t="shared" si="5"/>
        <v>32.59</v>
      </c>
      <c r="O45" s="28"/>
      <c r="P45" s="29"/>
      <c r="Q45" s="28"/>
      <c r="R45" s="28"/>
      <c r="S45" s="30"/>
      <c r="T45" s="9"/>
      <c r="U45" s="9"/>
    </row>
    <row r="46" spans="1:21" ht="60" customHeight="1">
      <c r="A46" s="80" t="s">
        <v>87</v>
      </c>
      <c r="B46" s="64" t="s">
        <v>23</v>
      </c>
      <c r="C46" s="64" t="s">
        <v>88</v>
      </c>
      <c r="D46" s="65" t="s">
        <v>16</v>
      </c>
      <c r="E46" s="93" t="s">
        <v>73</v>
      </c>
      <c r="F46" s="94"/>
      <c r="G46" s="64" t="s">
        <v>31</v>
      </c>
      <c r="H46" s="61">
        <v>846.8</v>
      </c>
      <c r="I46" s="61">
        <v>625</v>
      </c>
      <c r="J46" s="61">
        <f t="shared" si="6"/>
        <v>15.625</v>
      </c>
      <c r="K46" s="53">
        <f>I46-J46</f>
        <v>609.375</v>
      </c>
      <c r="L46" s="61">
        <v>438.97</v>
      </c>
      <c r="M46" s="57">
        <v>0</v>
      </c>
      <c r="N46" s="53">
        <f t="shared" si="5"/>
        <v>12.6</v>
      </c>
      <c r="O46" s="31"/>
      <c r="P46" s="32"/>
      <c r="Q46" s="28"/>
      <c r="R46" s="28"/>
      <c r="S46" s="30"/>
      <c r="T46" s="9"/>
      <c r="U46" s="9"/>
    </row>
    <row r="47" spans="1:21" ht="24">
      <c r="A47" s="72" t="s">
        <v>89</v>
      </c>
      <c r="B47" s="49" t="s">
        <v>23</v>
      </c>
      <c r="C47" s="49" t="s">
        <v>88</v>
      </c>
      <c r="D47" s="59" t="s">
        <v>16</v>
      </c>
      <c r="E47" s="89" t="s">
        <v>73</v>
      </c>
      <c r="F47" s="90"/>
      <c r="G47" s="49" t="s">
        <v>45</v>
      </c>
      <c r="H47" s="57">
        <v>846.8</v>
      </c>
      <c r="I47" s="57">
        <v>625</v>
      </c>
      <c r="J47" s="61">
        <f t="shared" si="6"/>
        <v>15.625</v>
      </c>
      <c r="K47" s="53">
        <f>I47-J47</f>
        <v>609.375</v>
      </c>
      <c r="L47" s="57">
        <v>438.97</v>
      </c>
      <c r="M47" s="61">
        <f>M48</f>
        <v>105.731</v>
      </c>
      <c r="N47" s="61">
        <f>N48</f>
        <v>2008.889</v>
      </c>
      <c r="O47" s="6"/>
      <c r="P47" s="6"/>
      <c r="Q47" s="31"/>
      <c r="R47" s="31"/>
      <c r="S47" s="31"/>
      <c r="T47" s="9"/>
      <c r="U47" s="9"/>
    </row>
    <row r="48" spans="1:22" ht="36">
      <c r="A48" s="72" t="s">
        <v>48</v>
      </c>
      <c r="B48" s="49" t="s">
        <v>23</v>
      </c>
      <c r="C48" s="49" t="s">
        <v>88</v>
      </c>
      <c r="D48" s="59" t="s">
        <v>16</v>
      </c>
      <c r="E48" s="89" t="s">
        <v>73</v>
      </c>
      <c r="F48" s="90"/>
      <c r="G48" s="49" t="s">
        <v>93</v>
      </c>
      <c r="H48" s="57">
        <v>843.4</v>
      </c>
      <c r="I48" s="57">
        <v>625</v>
      </c>
      <c r="J48" s="61">
        <f t="shared" si="6"/>
        <v>15.625</v>
      </c>
      <c r="K48" s="53">
        <f t="shared" si="1"/>
        <v>609.375</v>
      </c>
      <c r="L48" s="57">
        <v>438.97</v>
      </c>
      <c r="M48" s="61">
        <f>L45*5%</f>
        <v>105.731</v>
      </c>
      <c r="N48" s="53">
        <f>L45-M48</f>
        <v>2008.889</v>
      </c>
      <c r="O48" s="6"/>
      <c r="P48" s="6"/>
      <c r="Q48" s="6"/>
      <c r="R48" s="25"/>
      <c r="S48" s="22"/>
      <c r="T48" s="23"/>
      <c r="U48" s="22"/>
      <c r="V48" s="8"/>
    </row>
    <row r="49" spans="1:22" ht="14.25">
      <c r="A49" s="63" t="s">
        <v>66</v>
      </c>
      <c r="B49" s="64" t="s">
        <v>23</v>
      </c>
      <c r="C49" s="64" t="s">
        <v>88</v>
      </c>
      <c r="D49" s="65" t="s">
        <v>21</v>
      </c>
      <c r="E49" s="93" t="s">
        <v>43</v>
      </c>
      <c r="F49" s="94"/>
      <c r="G49" s="64" t="s">
        <v>27</v>
      </c>
      <c r="H49" s="61">
        <f>H50+H51</f>
        <v>628.1</v>
      </c>
      <c r="I49" s="61">
        <v>412.36</v>
      </c>
      <c r="J49" s="53">
        <f t="shared" si="6"/>
        <v>10.309000000000001</v>
      </c>
      <c r="K49" s="53">
        <f>I49-J49</f>
        <v>402.051</v>
      </c>
      <c r="L49" s="61">
        <f>L50+L51</f>
        <v>412.36</v>
      </c>
      <c r="M49" s="61">
        <f>L46*5%</f>
        <v>21.948500000000003</v>
      </c>
      <c r="N49" s="53">
        <f>L46-M49</f>
        <v>417.0215</v>
      </c>
      <c r="O49" s="81"/>
      <c r="P49" s="81"/>
      <c r="Q49" s="6"/>
      <c r="R49" s="25"/>
      <c r="S49" s="22"/>
      <c r="T49" s="23"/>
      <c r="U49" s="22"/>
      <c r="V49" s="8"/>
    </row>
    <row r="50" spans="1:21" s="38" customFormat="1" ht="15">
      <c r="A50" s="62" t="s">
        <v>66</v>
      </c>
      <c r="B50" s="49" t="s">
        <v>23</v>
      </c>
      <c r="C50" s="49" t="s">
        <v>88</v>
      </c>
      <c r="D50" s="59" t="s">
        <v>21</v>
      </c>
      <c r="E50" s="89" t="s">
        <v>43</v>
      </c>
      <c r="F50" s="90"/>
      <c r="G50" s="49" t="s">
        <v>27</v>
      </c>
      <c r="H50" s="57">
        <v>609.2</v>
      </c>
      <c r="I50" s="57">
        <v>400</v>
      </c>
      <c r="J50" s="53">
        <f t="shared" si="6"/>
        <v>10</v>
      </c>
      <c r="K50" s="53">
        <f>I50-J50</f>
        <v>390</v>
      </c>
      <c r="L50" s="57">
        <v>400</v>
      </c>
      <c r="M50" s="61">
        <f>L47*5%</f>
        <v>21.948500000000003</v>
      </c>
      <c r="N50" s="53">
        <f>L47-M50</f>
        <v>417.0215</v>
      </c>
      <c r="O50" s="6"/>
      <c r="P50" s="6"/>
      <c r="Q50" s="81"/>
      <c r="R50" s="82"/>
      <c r="S50" s="83"/>
      <c r="T50" s="84"/>
      <c r="U50" s="83"/>
    </row>
    <row r="51" spans="1:22" ht="51" customHeight="1">
      <c r="A51" s="62" t="s">
        <v>67</v>
      </c>
      <c r="B51" s="49" t="s">
        <v>23</v>
      </c>
      <c r="C51" s="49" t="s">
        <v>88</v>
      </c>
      <c r="D51" s="59" t="s">
        <v>21</v>
      </c>
      <c r="E51" s="89" t="s">
        <v>43</v>
      </c>
      <c r="F51" s="90"/>
      <c r="G51" s="49" t="s">
        <v>27</v>
      </c>
      <c r="H51" s="57">
        <v>18.9</v>
      </c>
      <c r="I51" s="57">
        <v>12.36</v>
      </c>
      <c r="J51" s="53">
        <f t="shared" si="6"/>
        <v>0.309</v>
      </c>
      <c r="K51" s="53">
        <f>I51-J51</f>
        <v>12.051</v>
      </c>
      <c r="L51" s="57">
        <v>12.36</v>
      </c>
      <c r="M51" s="61">
        <f>L48*5%</f>
        <v>21.948500000000003</v>
      </c>
      <c r="N51" s="53">
        <f>L48-M51</f>
        <v>417.0215</v>
      </c>
      <c r="O51" s="6"/>
      <c r="P51" s="6"/>
      <c r="Q51" s="6"/>
      <c r="R51" s="25"/>
      <c r="S51" s="22"/>
      <c r="T51" s="23"/>
      <c r="U51" s="22"/>
      <c r="V51" s="8"/>
    </row>
    <row r="52" spans="1:22" ht="14.25">
      <c r="A52" s="73" t="s">
        <v>18</v>
      </c>
      <c r="B52" s="64" t="s">
        <v>23</v>
      </c>
      <c r="C52" s="64" t="s">
        <v>19</v>
      </c>
      <c r="D52" s="65" t="s">
        <v>9</v>
      </c>
      <c r="E52" s="93" t="s">
        <v>40</v>
      </c>
      <c r="F52" s="94"/>
      <c r="G52" s="68" t="s">
        <v>10</v>
      </c>
      <c r="H52" s="61">
        <f>H53+H55</f>
        <v>5731.1</v>
      </c>
      <c r="I52" s="61">
        <v>3970.69</v>
      </c>
      <c r="J52" s="61">
        <f t="shared" si="6"/>
        <v>99.26725</v>
      </c>
      <c r="K52" s="53">
        <f t="shared" si="1"/>
        <v>3871.42275</v>
      </c>
      <c r="L52" s="61">
        <v>3856.89</v>
      </c>
      <c r="M52" s="61">
        <f aca="true" t="shared" si="7" ref="M52:M59">L52*5%</f>
        <v>192.8445</v>
      </c>
      <c r="N52" s="53">
        <f aca="true" t="shared" si="8" ref="N52:N59">L52-M52</f>
        <v>3664.0454999999997</v>
      </c>
      <c r="O52" s="31"/>
      <c r="P52" s="32"/>
      <c r="Q52" s="6"/>
      <c r="R52" s="25"/>
      <c r="S52" s="22"/>
      <c r="T52" s="23"/>
      <c r="U52" s="22"/>
      <c r="V52" s="8"/>
    </row>
    <row r="53" spans="1:21" ht="12.75">
      <c r="A53" s="74" t="s">
        <v>55</v>
      </c>
      <c r="B53" s="49" t="s">
        <v>23</v>
      </c>
      <c r="C53" s="49" t="s">
        <v>19</v>
      </c>
      <c r="D53" s="59" t="s">
        <v>8</v>
      </c>
      <c r="E53" s="89" t="s">
        <v>40</v>
      </c>
      <c r="F53" s="90"/>
      <c r="G53" s="69" t="s">
        <v>29</v>
      </c>
      <c r="H53" s="57">
        <v>4996.43</v>
      </c>
      <c r="I53" s="57">
        <v>3509.69</v>
      </c>
      <c r="J53" s="57" t="e">
        <f>#REF!+#REF!+J54+J55</f>
        <v>#REF!</v>
      </c>
      <c r="K53" s="57" t="e">
        <f>#REF!+#REF!+K54+K55</f>
        <v>#REF!</v>
      </c>
      <c r="L53" s="57">
        <v>3495.89</v>
      </c>
      <c r="M53" s="61">
        <f t="shared" si="7"/>
        <v>174.7945</v>
      </c>
      <c r="N53" s="53">
        <f t="shared" si="8"/>
        <v>3321.0955</v>
      </c>
      <c r="O53" s="31"/>
      <c r="P53" s="32"/>
      <c r="Q53" s="31"/>
      <c r="R53" s="31"/>
      <c r="S53" s="20"/>
      <c r="T53" s="10"/>
      <c r="U53" s="10"/>
    </row>
    <row r="54" spans="1:21" ht="12.75">
      <c r="A54" s="58" t="s">
        <v>103</v>
      </c>
      <c r="B54" s="49" t="s">
        <v>23</v>
      </c>
      <c r="C54" s="49" t="s">
        <v>19</v>
      </c>
      <c r="D54" s="59" t="s">
        <v>8</v>
      </c>
      <c r="E54" s="89" t="s">
        <v>77</v>
      </c>
      <c r="F54" s="90"/>
      <c r="G54" s="49" t="s">
        <v>29</v>
      </c>
      <c r="H54" s="57">
        <v>4329</v>
      </c>
      <c r="I54" s="57">
        <v>3309.69</v>
      </c>
      <c r="J54" s="61">
        <f aca="true" t="shared" si="9" ref="J54:J59">I54*2.5%</f>
        <v>82.74225000000001</v>
      </c>
      <c r="K54" s="53">
        <f>I54-J54</f>
        <v>3226.9477500000003</v>
      </c>
      <c r="L54" s="57">
        <v>3495.89</v>
      </c>
      <c r="M54" s="61">
        <f t="shared" si="7"/>
        <v>174.7945</v>
      </c>
      <c r="N54" s="53">
        <f t="shared" si="8"/>
        <v>3321.0955</v>
      </c>
      <c r="O54" s="31"/>
      <c r="P54" s="32"/>
      <c r="Q54" s="31"/>
      <c r="R54" s="31"/>
      <c r="S54" s="31"/>
      <c r="T54" s="10"/>
      <c r="U54" s="10"/>
    </row>
    <row r="55" spans="1:21" ht="12.75">
      <c r="A55" s="58" t="s">
        <v>25</v>
      </c>
      <c r="B55" s="49" t="s">
        <v>23</v>
      </c>
      <c r="C55" s="49" t="s">
        <v>19</v>
      </c>
      <c r="D55" s="59" t="s">
        <v>8</v>
      </c>
      <c r="E55" s="89" t="s">
        <v>78</v>
      </c>
      <c r="F55" s="90"/>
      <c r="G55" s="49" t="s">
        <v>29</v>
      </c>
      <c r="H55" s="57">
        <v>734.67</v>
      </c>
      <c r="I55" s="57">
        <v>461</v>
      </c>
      <c r="J55" s="57">
        <f t="shared" si="9"/>
        <v>11.525</v>
      </c>
      <c r="K55" s="79">
        <f>I55-J55</f>
        <v>449.475</v>
      </c>
      <c r="L55" s="57">
        <v>361</v>
      </c>
      <c r="M55" s="61">
        <f t="shared" si="7"/>
        <v>18.05</v>
      </c>
      <c r="N55" s="53">
        <f t="shared" si="8"/>
        <v>342.95</v>
      </c>
      <c r="O55" s="31"/>
      <c r="P55" s="32"/>
      <c r="Q55" s="31"/>
      <c r="R55" s="31"/>
      <c r="S55" s="31"/>
      <c r="T55" s="10"/>
      <c r="U55" s="10"/>
    </row>
    <row r="56" spans="1:21" ht="24">
      <c r="A56" s="75" t="s">
        <v>57</v>
      </c>
      <c r="B56" s="51" t="s">
        <v>23</v>
      </c>
      <c r="C56" s="51" t="s">
        <v>17</v>
      </c>
      <c r="D56" s="52" t="s">
        <v>8</v>
      </c>
      <c r="E56" s="93" t="s">
        <v>56</v>
      </c>
      <c r="F56" s="94"/>
      <c r="G56" s="76" t="s">
        <v>10</v>
      </c>
      <c r="H56" s="53">
        <f>H57</f>
        <v>132.3</v>
      </c>
      <c r="I56" s="53">
        <f>I57</f>
        <v>113.9</v>
      </c>
      <c r="J56" s="61">
        <f t="shared" si="9"/>
        <v>2.8475</v>
      </c>
      <c r="K56" s="53">
        <f t="shared" si="1"/>
        <v>111.05250000000001</v>
      </c>
      <c r="L56" s="53">
        <f>L57</f>
        <v>113.9</v>
      </c>
      <c r="M56" s="61">
        <f t="shared" si="7"/>
        <v>5.695</v>
      </c>
      <c r="N56" s="53">
        <f t="shared" si="8"/>
        <v>108.20500000000001</v>
      </c>
      <c r="O56" s="31"/>
      <c r="P56" s="32"/>
      <c r="Q56" s="31"/>
      <c r="R56" s="31"/>
      <c r="S56" s="31"/>
      <c r="T56" s="10"/>
      <c r="U56" s="10"/>
    </row>
    <row r="57" spans="1:21" ht="24">
      <c r="A57" s="77" t="s">
        <v>58</v>
      </c>
      <c r="B57" s="46" t="s">
        <v>23</v>
      </c>
      <c r="C57" s="46" t="s">
        <v>17</v>
      </c>
      <c r="D57" s="56" t="s">
        <v>8</v>
      </c>
      <c r="E57" s="89" t="s">
        <v>75</v>
      </c>
      <c r="F57" s="90"/>
      <c r="G57" s="78" t="s">
        <v>76</v>
      </c>
      <c r="H57" s="79">
        <v>132.3</v>
      </c>
      <c r="I57" s="79">
        <v>113.9</v>
      </c>
      <c r="J57" s="61">
        <f t="shared" si="9"/>
        <v>2.8475</v>
      </c>
      <c r="K57" s="53">
        <f t="shared" si="1"/>
        <v>111.05250000000001</v>
      </c>
      <c r="L57" s="79">
        <v>113.9</v>
      </c>
      <c r="M57" s="61">
        <f t="shared" si="7"/>
        <v>5.695</v>
      </c>
      <c r="N57" s="53">
        <f t="shared" si="8"/>
        <v>108.20500000000001</v>
      </c>
      <c r="O57" s="31"/>
      <c r="P57" s="32"/>
      <c r="Q57" s="31"/>
      <c r="R57" s="20"/>
      <c r="S57" s="20"/>
      <c r="T57" s="10"/>
      <c r="U57" s="10"/>
    </row>
    <row r="58" spans="1:21" ht="24">
      <c r="A58" s="75" t="s">
        <v>85</v>
      </c>
      <c r="B58" s="51" t="s">
        <v>94</v>
      </c>
      <c r="C58" s="51" t="s">
        <v>35</v>
      </c>
      <c r="D58" s="52" t="s">
        <v>8</v>
      </c>
      <c r="E58" s="93" t="s">
        <v>73</v>
      </c>
      <c r="F58" s="94"/>
      <c r="G58" s="76" t="s">
        <v>90</v>
      </c>
      <c r="H58" s="53">
        <v>1</v>
      </c>
      <c r="I58" s="53">
        <v>1</v>
      </c>
      <c r="J58" s="61">
        <f t="shared" si="9"/>
        <v>0.025</v>
      </c>
      <c r="K58" s="53">
        <f>I58-J58</f>
        <v>0.975</v>
      </c>
      <c r="L58" s="53">
        <v>1</v>
      </c>
      <c r="M58" s="61">
        <f t="shared" si="7"/>
        <v>0.05</v>
      </c>
      <c r="N58" s="53">
        <f t="shared" si="8"/>
        <v>0.95</v>
      </c>
      <c r="O58" s="31"/>
      <c r="P58" s="32"/>
      <c r="Q58" s="31"/>
      <c r="R58" s="20"/>
      <c r="S58" s="20"/>
      <c r="T58" s="10"/>
      <c r="U58" s="10"/>
    </row>
    <row r="59" spans="1:21" ht="26.25" customHeight="1">
      <c r="A59" s="75" t="s">
        <v>91</v>
      </c>
      <c r="B59" s="51" t="s">
        <v>23</v>
      </c>
      <c r="C59" s="51" t="s">
        <v>64</v>
      </c>
      <c r="D59" s="52" t="s">
        <v>21</v>
      </c>
      <c r="E59" s="93" t="s">
        <v>92</v>
      </c>
      <c r="F59" s="94"/>
      <c r="G59" s="76" t="s">
        <v>65</v>
      </c>
      <c r="H59" s="53">
        <v>286.15</v>
      </c>
      <c r="I59" s="53">
        <v>175</v>
      </c>
      <c r="J59" s="61">
        <f t="shared" si="9"/>
        <v>4.375</v>
      </c>
      <c r="K59" s="53">
        <f t="shared" si="1"/>
        <v>170.625</v>
      </c>
      <c r="L59" s="53">
        <v>175</v>
      </c>
      <c r="M59" s="61">
        <f t="shared" si="7"/>
        <v>8.75</v>
      </c>
      <c r="N59" s="53">
        <f t="shared" si="8"/>
        <v>166.25</v>
      </c>
      <c r="O59" s="31"/>
      <c r="P59" s="32"/>
      <c r="Q59" s="31"/>
      <c r="R59" s="20"/>
      <c r="S59" s="20"/>
      <c r="T59" s="10"/>
      <c r="U59" s="10"/>
    </row>
    <row r="60" spans="1:21" ht="25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Q60" s="31"/>
      <c r="R60" s="20"/>
      <c r="S60" s="20"/>
      <c r="T60" s="10"/>
      <c r="U60" s="10"/>
    </row>
  </sheetData>
  <sheetProtection/>
  <mergeCells count="46">
    <mergeCell ref="E47:F47"/>
    <mergeCell ref="E43:F43"/>
    <mergeCell ref="E15:F15"/>
    <mergeCell ref="E16:F16"/>
    <mergeCell ref="A1:N1"/>
    <mergeCell ref="O1:W1"/>
    <mergeCell ref="A11:A12"/>
    <mergeCell ref="E12:F12"/>
    <mergeCell ref="E13:F13"/>
    <mergeCell ref="E14:F14"/>
    <mergeCell ref="G8:P8"/>
    <mergeCell ref="G7:P7"/>
    <mergeCell ref="E17:F17"/>
    <mergeCell ref="E18:F18"/>
    <mergeCell ref="E19:F19"/>
    <mergeCell ref="E20:F20"/>
    <mergeCell ref="E21:F21"/>
    <mergeCell ref="E22:F22"/>
    <mergeCell ref="E41:F41"/>
    <mergeCell ref="E40:F40"/>
    <mergeCell ref="E23:F23"/>
    <mergeCell ref="E24:F24"/>
    <mergeCell ref="E25:F25"/>
    <mergeCell ref="E26:F26"/>
    <mergeCell ref="E34:F34"/>
    <mergeCell ref="E38:F38"/>
    <mergeCell ref="E59:F59"/>
    <mergeCell ref="E44:F44"/>
    <mergeCell ref="E48:F48"/>
    <mergeCell ref="E52:F52"/>
    <mergeCell ref="E53:F53"/>
    <mergeCell ref="E57:F57"/>
    <mergeCell ref="E58:F58"/>
    <mergeCell ref="E45:F45"/>
    <mergeCell ref="E46:F46"/>
    <mergeCell ref="E54:F54"/>
    <mergeCell ref="E55:F55"/>
    <mergeCell ref="E42:F42"/>
    <mergeCell ref="E56:F56"/>
    <mergeCell ref="E27:F27"/>
    <mergeCell ref="E49:F49"/>
    <mergeCell ref="E50:F50"/>
    <mergeCell ref="E35:F35"/>
    <mergeCell ref="E36:F36"/>
    <mergeCell ref="E37:F37"/>
    <mergeCell ref="E51:F51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2022-10-27T04:14:42Z</cp:lastPrinted>
  <dcterms:created xsi:type="dcterms:W3CDTF">2006-05-12T00:59:23Z</dcterms:created>
  <dcterms:modified xsi:type="dcterms:W3CDTF">2022-12-28T02:46:09Z</dcterms:modified>
  <cp:category/>
  <cp:version/>
  <cp:contentType/>
  <cp:contentStatus/>
</cp:coreProperties>
</file>